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-2025年一般公共预算收入完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  <definedName name="_xlnm.Print_Area" localSheetId="0">'表1-2025年一般公共预算收入完成'!$A$1:$G$43</definedName>
  </definedNames>
  <calcPr calcId="144525"/>
</workbook>
</file>

<file path=xl/sharedStrings.xml><?xml version="1.0" encoding="utf-8"?>
<sst xmlns="http://schemas.openxmlformats.org/spreadsheetml/2006/main" count="55" uniqueCount="51">
  <si>
    <t>表1：</t>
  </si>
  <si>
    <t>2025年一般公共预算收入完成情况表</t>
  </si>
  <si>
    <t>单位：万元</t>
  </si>
  <si>
    <t>收入项目</t>
  </si>
  <si>
    <t>年度预算</t>
  </si>
  <si>
    <t>截止2025年12月31日完成</t>
  </si>
  <si>
    <t>截止2024年12月完成</t>
  </si>
  <si>
    <t>累计完成为预算的%</t>
  </si>
  <si>
    <t>累计完成比上年同期增减(+/-)</t>
  </si>
  <si>
    <t>增长额</t>
  </si>
  <si>
    <t>增长比率%</t>
  </si>
  <si>
    <t>税收收入小计</t>
  </si>
  <si>
    <t>增值税</t>
  </si>
  <si>
    <t>其中：改征增值税</t>
  </si>
  <si>
    <t>其他税收收入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</si>
  <si>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</si>
  <si>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</si>
  <si>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</si>
  <si>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</si>
  <si>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</si>
  <si>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</si>
  <si>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</si>
  <si>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</si>
  <si>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</si>
  <si>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</si>
  <si>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非税收入小计</t>
  </si>
  <si>
    <t>专项收入</t>
  </si>
  <si>
    <t>行政事业性收费收入</t>
  </si>
  <si>
    <t>罚没收入</t>
  </si>
  <si>
    <t>国有资源（资产）有偿使用收入</t>
  </si>
  <si>
    <t>捐赠收入</t>
  </si>
  <si>
    <t>其他收入</t>
  </si>
  <si>
    <t>地方财政收入合计</t>
  </si>
  <si>
    <t xml:space="preserve">    税务征收收入</t>
  </si>
  <si>
    <t>大祥税务局收入</t>
  </si>
  <si>
    <t>市税务二分局</t>
  </si>
  <si>
    <t xml:space="preserve"> 区财政局征收收入</t>
  </si>
  <si>
    <t>上划省级收入</t>
  </si>
  <si>
    <t>上划省级增值税12.5%</t>
  </si>
  <si>
    <t>上划省级企业所得税12%</t>
  </si>
  <si>
    <t>上划省级个人所得税12%</t>
  </si>
  <si>
    <t>上划省级资源税25%</t>
  </si>
  <si>
    <t>上划省级城填土地使用税30%</t>
  </si>
  <si>
    <t>上划中央收入</t>
  </si>
  <si>
    <t>上划中央增值税50%</t>
  </si>
  <si>
    <t>上划中央企业所得税60%</t>
  </si>
  <si>
    <t>上划中央个人所得税60%</t>
  </si>
  <si>
    <t>上划合计</t>
  </si>
  <si>
    <t>财政总收入合计</t>
  </si>
  <si>
    <t>财政总收入中税收占比（%）</t>
  </si>
  <si>
    <t>地方财政收入中非税收入占比（%）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</si>
</sst>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30" fillId="23" borderId="5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23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49" applyFont="1" applyFill="1" applyAlignment="1">
      <alignment vertical="center" shrinkToFit="1"/>
    </xf>
    <xf numFmtId="0" fontId="2" fillId="2" borderId="0" xfId="49" applyFont="1" applyFill="1" applyAlignment="1">
      <alignment horizontal="center" vertical="center" shrinkToFit="1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vertical="center" wrapText="1"/>
    </xf>
    <xf numFmtId="0" fontId="4" fillId="2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/>
    </xf>
    <xf numFmtId="17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51" applyFont="1" applyFill="1" applyBorder="1" applyAlignment="1">
      <alignment horizontal="center"/>
    </xf>
    <xf numFmtId="10" fontId="7" fillId="3" borderId="1" xfId="11" applyNumberFormat="1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vertical="center" wrapText="1"/>
    </xf>
    <xf numFmtId="1" fontId="0" fillId="0" borderId="1" xfId="5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51" applyFont="1" applyFill="1" applyBorder="1" applyAlignment="1">
      <alignment horizontal="center"/>
    </xf>
    <xf numFmtId="10" fontId="7" fillId="0" borderId="1" xfId="11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5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vertical="center" wrapText="1"/>
    </xf>
    <xf numFmtId="177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5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77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5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177" fontId="9" fillId="0" borderId="1" xfId="5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0" fillId="0" borderId="1" xfId="5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176" fontId="7" fillId="0" borderId="1" xfId="0" applyNumberFormat="1" applyFont="1" applyBorder="1" applyAlignment="1">
      <alignment horizontal="center"/>
    </xf>
    <xf numFmtId="176" fontId="7" fillId="0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" fontId="9" fillId="0" borderId="1" xfId="0" applyNumberFormat="1" applyFont="1" applyFill="1" applyBorder="1" applyAlignment="1">
      <alignment horizontal="center"/>
    </xf>
    <xf numFmtId="1" fontId="9" fillId="0" borderId="1" xfId="5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/>
    </xf>
    <xf numFmtId="0" fontId="5" fillId="3" borderId="1" xfId="0" applyFont="1" applyFill="1" applyBorder="1">
      <alignment vertical="center"/>
    </xf>
    <xf numFmtId="176" fontId="9" fillId="3" borderId="1" xfId="0" applyNumberFormat="1" applyFont="1" applyFill="1" applyBorder="1" applyAlignment="1">
      <alignment horizontal="center"/>
    </xf>
    <xf numFmtId="176" fontId="9" fillId="3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9" fillId="0" borderId="1" xfId="51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9年1-12月预算执行情况" xfId="49"/>
    <cellStyle name="常规_全省收入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1"/>
  <sheetViews>
    <sheetView tabSelected="1" view="pageBreakPreview" zoomScaleNormal="115" zoomScaleSheetLayoutView="100" workbookViewId="0">
      <pane xSplit="1" ySplit="5" topLeftCell="B8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4.25"/>
  <cols>
    <col min="1" max="1" width="32.375" customWidth="1"/>
    <col min="2" max="2" width="9" style="3" customWidth="1"/>
    <col min="3" max="3" width="11.125" style="3" customWidth="1"/>
    <col min="4" max="4" width="9.75" style="4" customWidth="1"/>
    <col min="5" max="5" width="12.375" style="5" customWidth="1"/>
    <col min="6" max="6" width="13" style="5" customWidth="1"/>
    <col min="7" max="7" width="14.75" style="5" customWidth="1"/>
  </cols>
  <sheetData>
    <row r="1" ht="27.95" customHeight="1" spans="1:256">
      <c r="A1" s="6" t="s">
        <v>0</v>
      </c>
      <c r="B1" s="7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72"/>
      <c r="IT1" s="72"/>
      <c r="IU1" s="72"/>
      <c r="IV1" s="72"/>
    </row>
    <row r="2" ht="24.95" customHeight="1" spans="1:256">
      <c r="A2" s="10" t="s">
        <v>1</v>
      </c>
      <c r="B2" s="10"/>
      <c r="C2" s="10"/>
      <c r="D2" s="10"/>
      <c r="E2" s="10"/>
      <c r="F2" s="10"/>
      <c r="G2" s="10"/>
      <c r="H2" s="1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72"/>
      <c r="IT2" s="72"/>
      <c r="IU2" s="72"/>
      <c r="IV2" s="72"/>
    </row>
    <row r="3" ht="24.95" customHeight="1" spans="1:256">
      <c r="A3" s="10"/>
      <c r="B3" s="10"/>
      <c r="C3" s="10"/>
      <c r="D3" s="10"/>
      <c r="E3" s="10"/>
      <c r="F3" s="10"/>
      <c r="G3" s="12" t="s">
        <v>2</v>
      </c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72"/>
      <c r="IT3" s="72"/>
      <c r="IU3" s="72"/>
      <c r="IV3" s="72"/>
    </row>
    <row r="4" ht="23" customHeight="1" spans="1:7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/>
    </row>
    <row r="5" ht="21" customHeight="1" spans="1:7">
      <c r="A5" s="15"/>
      <c r="B5" s="16"/>
      <c r="C5" s="15"/>
      <c r="D5" s="15"/>
      <c r="E5" s="15"/>
      <c r="F5" s="17" t="s">
        <v>9</v>
      </c>
      <c r="G5" s="15" t="s">
        <v>10</v>
      </c>
    </row>
    <row r="6" s="1" customFormat="1" ht="24" customHeight="1" spans="1:7">
      <c r="A6" s="18" t="s">
        <v>11</v>
      </c>
      <c r="B6" s="19">
        <f>SUM(B7:B19)-B8</f>
        <v>24969</v>
      </c>
      <c r="C6" s="20">
        <f>SUM(C7:C19)-C8</f>
        <v>19839</v>
      </c>
      <c r="D6" s="21">
        <v>28947</v>
      </c>
      <c r="E6" s="22">
        <f t="shared" ref="E6:E47" si="0">C6/B6</f>
        <v>0.794545236092755</v>
      </c>
      <c r="F6" s="23">
        <f t="shared" ref="F6:F47" si="1">C6-D6</f>
        <v>-9108</v>
      </c>
      <c r="G6" s="22">
        <f t="shared" ref="G6:G47" si="2">C6/D6-1</f>
        <v>-0.314644004560058</v>
      </c>
    </row>
    <row r="7" ht="24" customHeight="1" spans="1:7">
      <c r="A7" s="24" t="s">
        <v>12</v>
      </c>
      <c r="B7" s="25">
        <v>5984</v>
      </c>
      <c r="C7" s="26">
        <v>5557</v>
      </c>
      <c r="D7" s="27">
        <v>5867</v>
      </c>
      <c r="E7" s="28">
        <f t="shared" si="0"/>
        <v>0.928643048128342</v>
      </c>
      <c r="F7" s="29">
        <f t="shared" si="1"/>
        <v>-310</v>
      </c>
      <c r="G7" s="28">
        <f t="shared" si="2"/>
        <v>-0.0528379069371059</v>
      </c>
    </row>
    <row r="8" ht="24" customHeight="1" spans="1:7">
      <c r="A8" s="30" t="s">
        <v>13</v>
      </c>
      <c r="B8" s="31"/>
      <c r="C8" s="26"/>
      <c r="D8" s="27"/>
      <c r="E8" s="28"/>
      <c r="F8" s="29"/>
      <c r="G8" s="28"/>
    </row>
    <row r="9" ht="24" customHeight="1" spans="1:7">
      <c r="A9" s="24" t="s">
        <v>14</v>
      </c>
      <c r="B9" s="31"/>
      <c r="C9" s="26">
        <v>3</v>
      </c>
      <c r="D9" s="27"/>
      <c r="E9" s="28"/>
      <c r="F9" s="29">
        <f t="shared" si="1"/>
        <v>3</v>
      </c>
      <c r="G9" s="28"/>
    </row>
    <row r="10" ht="24" customHeight="1" spans="1:7">
      <c r="A10" s="24" t="s">
        <v>15</v>
      </c>
      <c r="B10" s="25">
        <v>1346</v>
      </c>
      <c r="C10" s="26">
        <v>1217</v>
      </c>
      <c r="D10" s="27">
        <v>1320</v>
      </c>
      <c r="E10" s="28">
        <f t="shared" si="0"/>
        <v>0.904160475482912</v>
      </c>
      <c r="F10" s="29">
        <f t="shared" si="1"/>
        <v>-103</v>
      </c>
      <c r="G10" s="28">
        <f t="shared" si="2"/>
        <v>-0.078030303030303</v>
      </c>
    </row>
    <row r="11" ht="24" customHeight="1" spans="1:7">
      <c r="A11" s="24" t="s">
        <v>16</v>
      </c>
      <c r="B11" s="25">
        <v>857</v>
      </c>
      <c r="C11" s="26">
        <v>924</v>
      </c>
      <c r="D11" s="27">
        <v>839</v>
      </c>
      <c r="E11" s="28">
        <f t="shared" si="0"/>
        <v>1.0781796966161</v>
      </c>
      <c r="F11" s="29">
        <f t="shared" si="1"/>
        <v>85</v>
      </c>
      <c r="G11" s="28">
        <f t="shared" si="2"/>
        <v>0.101311084624553</v>
      </c>
    </row>
    <row r="12" ht="24" customHeight="1" spans="1:7">
      <c r="A12" s="24" t="s">
        <v>17</v>
      </c>
      <c r="B12" s="25">
        <v>63</v>
      </c>
      <c r="C12" s="26">
        <v>52</v>
      </c>
      <c r="D12" s="27">
        <v>62</v>
      </c>
      <c r="E12" s="28">
        <f t="shared" si="0"/>
        <v>0.825396825396825</v>
      </c>
      <c r="F12" s="29">
        <f t="shared" si="1"/>
        <v>-10</v>
      </c>
      <c r="G12" s="28">
        <f t="shared" si="2"/>
        <v>-0.161290322580645</v>
      </c>
    </row>
    <row r="13" ht="24" customHeight="1" spans="1:7">
      <c r="A13" s="24" t="s">
        <v>18</v>
      </c>
      <c r="B13" s="25">
        <v>521</v>
      </c>
      <c r="C13" s="26">
        <v>466</v>
      </c>
      <c r="D13" s="27">
        <v>511</v>
      </c>
      <c r="E13" s="28">
        <f t="shared" si="0"/>
        <v>0.894433781190019</v>
      </c>
      <c r="F13" s="29">
        <f t="shared" si="1"/>
        <v>-45</v>
      </c>
      <c r="G13" s="28">
        <f t="shared" si="2"/>
        <v>-0.0880626223091977</v>
      </c>
    </row>
    <row r="14" ht="24" customHeight="1" spans="1:7">
      <c r="A14" s="24" t="s">
        <v>19</v>
      </c>
      <c r="B14" s="25">
        <v>957</v>
      </c>
      <c r="C14" s="26">
        <v>1685</v>
      </c>
      <c r="D14" s="27">
        <v>938</v>
      </c>
      <c r="E14" s="28">
        <f t="shared" si="0"/>
        <v>1.760710553814</v>
      </c>
      <c r="F14" s="29">
        <f t="shared" si="1"/>
        <v>747</v>
      </c>
      <c r="G14" s="28">
        <f t="shared" si="2"/>
        <v>0.79637526652452</v>
      </c>
    </row>
    <row r="15" ht="24" customHeight="1" spans="1:7">
      <c r="A15" s="24" t="s">
        <v>20</v>
      </c>
      <c r="B15" s="25">
        <v>1641</v>
      </c>
      <c r="C15" s="26">
        <v>385</v>
      </c>
      <c r="D15" s="27">
        <v>1609</v>
      </c>
      <c r="E15" s="28">
        <f t="shared" si="0"/>
        <v>0.234613040828763</v>
      </c>
      <c r="F15" s="29">
        <f t="shared" si="1"/>
        <v>-1224</v>
      </c>
      <c r="G15" s="28">
        <f t="shared" si="2"/>
        <v>-0.76072094468614</v>
      </c>
    </row>
    <row r="16" ht="24" customHeight="1" spans="1:7">
      <c r="A16" s="24" t="s">
        <v>21</v>
      </c>
      <c r="B16" s="25">
        <v>434</v>
      </c>
      <c r="C16" s="26">
        <v>451</v>
      </c>
      <c r="D16" s="27">
        <v>425</v>
      </c>
      <c r="E16" s="28">
        <f t="shared" si="0"/>
        <v>1.03917050691244</v>
      </c>
      <c r="F16" s="29">
        <f t="shared" si="1"/>
        <v>26</v>
      </c>
      <c r="G16" s="28">
        <f t="shared" si="2"/>
        <v>0.0611764705882354</v>
      </c>
    </row>
    <row r="17" ht="24" customHeight="1" spans="1:7">
      <c r="A17" s="24" t="s">
        <v>22</v>
      </c>
      <c r="B17" s="25">
        <v>8261</v>
      </c>
      <c r="C17" s="26">
        <v>6636</v>
      </c>
      <c r="D17" s="27">
        <v>12567</v>
      </c>
      <c r="E17" s="28">
        <f t="shared" si="0"/>
        <v>0.803292579590849</v>
      </c>
      <c r="F17" s="29">
        <f t="shared" si="1"/>
        <v>-5931</v>
      </c>
      <c r="G17" s="28">
        <f t="shared" si="2"/>
        <v>-0.471950346144665</v>
      </c>
    </row>
    <row r="18" ht="24" customHeight="1" spans="1:7">
      <c r="A18" s="24" t="s">
        <v>23</v>
      </c>
      <c r="B18" s="25">
        <v>1339</v>
      </c>
      <c r="C18" s="26">
        <v>1322</v>
      </c>
      <c r="D18" s="27">
        <v>1313</v>
      </c>
      <c r="E18" s="28">
        <f t="shared" si="0"/>
        <v>0.987303958177745</v>
      </c>
      <c r="F18" s="29">
        <f t="shared" si="1"/>
        <v>9</v>
      </c>
      <c r="G18" s="28">
        <f t="shared" si="2"/>
        <v>0.00685453160700678</v>
      </c>
    </row>
    <row r="19" ht="24" customHeight="1" spans="1:7">
      <c r="A19" s="24" t="s">
        <v>24</v>
      </c>
      <c r="B19" s="25">
        <v>3566</v>
      </c>
      <c r="C19" s="26">
        <v>1141</v>
      </c>
      <c r="D19" s="27">
        <v>3496</v>
      </c>
      <c r="E19" s="28">
        <f t="shared" si="0"/>
        <v>0.319966348850252</v>
      </c>
      <c r="F19" s="29">
        <f t="shared" si="1"/>
        <v>-2355</v>
      </c>
      <c r="G19" s="28">
        <f t="shared" si="2"/>
        <v>-0.67362700228833</v>
      </c>
    </row>
    <row r="20" ht="24" customHeight="1" spans="1:7">
      <c r="A20" s="32" t="s">
        <v>25</v>
      </c>
      <c r="B20" s="33">
        <f>SUM(B21:B26)</f>
        <v>10210</v>
      </c>
      <c r="C20" s="34">
        <f>SUM(C21:C26)</f>
        <v>12380</v>
      </c>
      <c r="D20" s="35">
        <v>5525</v>
      </c>
      <c r="E20" s="22">
        <f t="shared" si="0"/>
        <v>1.21253672869736</v>
      </c>
      <c r="F20" s="23">
        <f t="shared" si="1"/>
        <v>6855</v>
      </c>
      <c r="G20" s="22">
        <f t="shared" si="2"/>
        <v>1.24072398190045</v>
      </c>
    </row>
    <row r="21" ht="24" customHeight="1" spans="1:7">
      <c r="A21" s="24" t="s">
        <v>26</v>
      </c>
      <c r="B21" s="25">
        <v>1328</v>
      </c>
      <c r="C21" s="26">
        <v>653</v>
      </c>
      <c r="D21" s="27">
        <v>711</v>
      </c>
      <c r="E21" s="28">
        <f t="shared" si="0"/>
        <v>0.49171686746988</v>
      </c>
      <c r="F21" s="29">
        <f t="shared" si="1"/>
        <v>-58</v>
      </c>
      <c r="G21" s="28">
        <f t="shared" si="2"/>
        <v>-0.0815752461322081</v>
      </c>
    </row>
    <row r="22" ht="24" customHeight="1" spans="1:7">
      <c r="A22" s="24" t="s">
        <v>27</v>
      </c>
      <c r="B22" s="25">
        <v>558</v>
      </c>
      <c r="C22" s="26">
        <v>186</v>
      </c>
      <c r="D22" s="27">
        <v>57</v>
      </c>
      <c r="E22" s="28">
        <f t="shared" si="0"/>
        <v>0.333333333333333</v>
      </c>
      <c r="F22" s="29">
        <f t="shared" si="1"/>
        <v>129</v>
      </c>
      <c r="G22" s="28">
        <f t="shared" si="2"/>
        <v>2.26315789473684</v>
      </c>
    </row>
    <row r="23" ht="24" customHeight="1" spans="1:7">
      <c r="A23" s="24" t="s">
        <v>28</v>
      </c>
      <c r="B23" s="25">
        <v>3649</v>
      </c>
      <c r="C23" s="26">
        <v>2540</v>
      </c>
      <c r="D23" s="27">
        <v>3577</v>
      </c>
      <c r="E23" s="28">
        <f t="shared" si="0"/>
        <v>0.696081118114552</v>
      </c>
      <c r="F23" s="29">
        <f t="shared" si="1"/>
        <v>-1037</v>
      </c>
      <c r="G23" s="28">
        <f t="shared" si="2"/>
        <v>-0.289907743919486</v>
      </c>
    </row>
    <row r="24" ht="24" customHeight="1" spans="1:7">
      <c r="A24" s="36" t="s">
        <v>29</v>
      </c>
      <c r="B24" s="31">
        <v>1271</v>
      </c>
      <c r="C24" s="37">
        <v>8330</v>
      </c>
      <c r="D24" s="27">
        <v>487</v>
      </c>
      <c r="E24" s="28">
        <f t="shared" si="0"/>
        <v>6.55389457120378</v>
      </c>
      <c r="F24" s="29">
        <f t="shared" si="1"/>
        <v>7843</v>
      </c>
      <c r="G24" s="28">
        <f t="shared" si="2"/>
        <v>16.1047227926078</v>
      </c>
    </row>
    <row r="25" ht="24" customHeight="1" spans="1:7">
      <c r="A25" s="36" t="s">
        <v>30</v>
      </c>
      <c r="B25" s="31">
        <v>4</v>
      </c>
      <c r="C25" s="37"/>
      <c r="D25" s="27">
        <v>3</v>
      </c>
      <c r="E25" s="28">
        <f t="shared" si="0"/>
        <v>0</v>
      </c>
      <c r="F25" s="29">
        <f t="shared" si="1"/>
        <v>-3</v>
      </c>
      <c r="G25" s="28">
        <f t="shared" si="2"/>
        <v>-1</v>
      </c>
    </row>
    <row r="26" ht="24" customHeight="1" spans="1:7">
      <c r="A26" s="24" t="s">
        <v>31</v>
      </c>
      <c r="B26" s="31">
        <v>3400</v>
      </c>
      <c r="C26" s="37">
        <v>671</v>
      </c>
      <c r="D26" s="27">
        <v>690</v>
      </c>
      <c r="E26" s="28">
        <f t="shared" si="0"/>
        <v>0.197352941176471</v>
      </c>
      <c r="F26" s="29">
        <f t="shared" si="1"/>
        <v>-19</v>
      </c>
      <c r="G26" s="28">
        <f t="shared" si="2"/>
        <v>-0.027536231884058</v>
      </c>
    </row>
    <row r="27" ht="24" customHeight="1" spans="1:7">
      <c r="A27" s="18" t="s">
        <v>32</v>
      </c>
      <c r="B27" s="38">
        <f>B6+B20</f>
        <v>35179</v>
      </c>
      <c r="C27" s="39">
        <f>C6+C20</f>
        <v>32219</v>
      </c>
      <c r="D27" s="40">
        <v>34472</v>
      </c>
      <c r="E27" s="22">
        <f t="shared" si="0"/>
        <v>0.915858893089627</v>
      </c>
      <c r="F27" s="23">
        <f t="shared" si="1"/>
        <v>-2253</v>
      </c>
      <c r="G27" s="22">
        <f t="shared" si="2"/>
        <v>-0.0653573915061499</v>
      </c>
    </row>
    <row r="28" ht="24" customHeight="1" spans="1:7">
      <c r="A28" s="41" t="s">
        <v>33</v>
      </c>
      <c r="B28" s="42">
        <f>B29+B30</f>
        <v>26297</v>
      </c>
      <c r="C28" s="42">
        <f>C29+C30</f>
        <v>20557</v>
      </c>
      <c r="D28" s="43">
        <v>29690</v>
      </c>
      <c r="E28" s="28">
        <f t="shared" si="0"/>
        <v>0.781724151043845</v>
      </c>
      <c r="F28" s="29">
        <f t="shared" si="1"/>
        <v>-9133</v>
      </c>
      <c r="G28" s="28">
        <f t="shared" si="2"/>
        <v>-0.307611990569215</v>
      </c>
    </row>
    <row r="29" ht="24" customHeight="1" spans="1:7">
      <c r="A29" s="44" t="s">
        <v>34</v>
      </c>
      <c r="B29" s="45">
        <v>22680</v>
      </c>
      <c r="C29" s="46">
        <f>C27-C31-C30</f>
        <v>18302</v>
      </c>
      <c r="D29" s="47">
        <v>26143</v>
      </c>
      <c r="E29" s="28">
        <f t="shared" si="0"/>
        <v>0.806966490299824</v>
      </c>
      <c r="F29" s="29">
        <f t="shared" si="1"/>
        <v>-7841</v>
      </c>
      <c r="G29" s="28">
        <f t="shared" si="2"/>
        <v>-0.299927322801515</v>
      </c>
    </row>
    <row r="30" ht="24" customHeight="1" spans="1:7">
      <c r="A30" s="44" t="s">
        <v>35</v>
      </c>
      <c r="B30" s="45">
        <v>3617</v>
      </c>
      <c r="C30" s="47">
        <v>2255</v>
      </c>
      <c r="D30" s="47">
        <v>3547</v>
      </c>
      <c r="E30" s="28">
        <f t="shared" si="0"/>
        <v>0.623444843793199</v>
      </c>
      <c r="F30" s="29">
        <f t="shared" si="1"/>
        <v>-1292</v>
      </c>
      <c r="G30" s="28">
        <f t="shared" si="2"/>
        <v>-0.364251480124049</v>
      </c>
    </row>
    <row r="31" ht="24" customHeight="1" spans="1:7">
      <c r="A31" s="48" t="s">
        <v>36</v>
      </c>
      <c r="B31" s="45">
        <v>8882</v>
      </c>
      <c r="C31" s="49">
        <f>SUM(C22:C26)-65</f>
        <v>11662</v>
      </c>
      <c r="D31" s="50">
        <v>4782</v>
      </c>
      <c r="E31" s="28">
        <f t="shared" si="0"/>
        <v>1.31299256924116</v>
      </c>
      <c r="F31" s="29">
        <f t="shared" si="1"/>
        <v>6880</v>
      </c>
      <c r="G31" s="28">
        <f t="shared" si="2"/>
        <v>1.43872856545378</v>
      </c>
    </row>
    <row r="32" ht="24" customHeight="1" spans="1:7">
      <c r="A32" s="51" t="s">
        <v>37</v>
      </c>
      <c r="B32" s="42">
        <f>SUM(B33:B37)</f>
        <v>3146</v>
      </c>
      <c r="C32" s="52">
        <f>SUM(C33:C37)</f>
        <v>2980</v>
      </c>
      <c r="D32" s="53">
        <v>3085</v>
      </c>
      <c r="E32" s="28">
        <f t="shared" si="0"/>
        <v>0.94723458359822</v>
      </c>
      <c r="F32" s="29">
        <f t="shared" si="1"/>
        <v>-105</v>
      </c>
      <c r="G32" s="28">
        <f t="shared" si="2"/>
        <v>-0.0340356564019449</v>
      </c>
    </row>
    <row r="33" ht="24" customHeight="1" spans="1:7">
      <c r="A33" s="54" t="s">
        <v>38</v>
      </c>
      <c r="B33" s="55">
        <f>ROUND(B7/0.375*0.125,0)</f>
        <v>1995</v>
      </c>
      <c r="C33" s="56">
        <f>ROUND(C7/0.375*0.125,0)</f>
        <v>1852</v>
      </c>
      <c r="D33" s="47">
        <v>1956</v>
      </c>
      <c r="E33" s="28">
        <f t="shared" si="0"/>
        <v>0.928320802005013</v>
      </c>
      <c r="F33" s="29">
        <f t="shared" si="1"/>
        <v>-104</v>
      </c>
      <c r="G33" s="28">
        <f t="shared" si="2"/>
        <v>-0.0531697341513292</v>
      </c>
    </row>
    <row r="34" ht="24" customHeight="1" spans="1:7">
      <c r="A34" s="54" t="s">
        <v>39</v>
      </c>
      <c r="B34" s="55">
        <f>ROUND(B10/0.28*0.12,0)</f>
        <v>577</v>
      </c>
      <c r="C34" s="56">
        <f>ROUND(C10/0.28*0.12,0)</f>
        <v>522</v>
      </c>
      <c r="D34" s="47">
        <v>566</v>
      </c>
      <c r="E34" s="28">
        <f t="shared" si="0"/>
        <v>0.904679376083189</v>
      </c>
      <c r="F34" s="29">
        <f t="shared" si="1"/>
        <v>-44</v>
      </c>
      <c r="G34" s="28">
        <f t="shared" si="2"/>
        <v>-0.0777385159010601</v>
      </c>
    </row>
    <row r="35" ht="24" customHeight="1" spans="1:7">
      <c r="A35" s="54" t="s">
        <v>40</v>
      </c>
      <c r="B35" s="55">
        <f>ROUND(B11/0.28*0.12,0)</f>
        <v>367</v>
      </c>
      <c r="C35" s="56">
        <f>ROUND(C11/0.28*0.12,0)</f>
        <v>396</v>
      </c>
      <c r="D35" s="47">
        <v>360</v>
      </c>
      <c r="E35" s="28">
        <f t="shared" si="0"/>
        <v>1.07901907356948</v>
      </c>
      <c r="F35" s="29">
        <f t="shared" si="1"/>
        <v>36</v>
      </c>
      <c r="G35" s="28">
        <f t="shared" si="2"/>
        <v>0.1</v>
      </c>
    </row>
    <row r="36" ht="24" customHeight="1" spans="1:7">
      <c r="A36" s="57" t="s">
        <v>41</v>
      </c>
      <c r="B36" s="55">
        <f>ROUND(B12/0.75*0.25,0)</f>
        <v>21</v>
      </c>
      <c r="C36" s="56">
        <f>ROUND(C12/0.75*0.25,0)</f>
        <v>17</v>
      </c>
      <c r="D36" s="47">
        <v>21</v>
      </c>
      <c r="E36" s="28">
        <f t="shared" si="0"/>
        <v>0.80952380952381</v>
      </c>
      <c r="F36" s="29">
        <f t="shared" si="1"/>
        <v>-4</v>
      </c>
      <c r="G36" s="28">
        <f t="shared" si="2"/>
        <v>-0.19047619047619</v>
      </c>
    </row>
    <row r="37" ht="24" customHeight="1" spans="1:7">
      <c r="A37" s="57" t="s">
        <v>42</v>
      </c>
      <c r="B37" s="55">
        <f>ROUND(B16/0.7*0.3,0)</f>
        <v>186</v>
      </c>
      <c r="C37" s="56">
        <f>ROUND(C16/0.7*0.3,0)</f>
        <v>193</v>
      </c>
      <c r="D37" s="47">
        <v>182</v>
      </c>
      <c r="E37" s="28">
        <f t="shared" si="0"/>
        <v>1.03763440860215</v>
      </c>
      <c r="F37" s="29">
        <f t="shared" si="1"/>
        <v>11</v>
      </c>
      <c r="G37" s="28">
        <f t="shared" si="2"/>
        <v>0.0604395604395604</v>
      </c>
    </row>
    <row r="38" ht="24" customHeight="1" spans="1:7">
      <c r="A38" s="51" t="s">
        <v>43</v>
      </c>
      <c r="B38" s="42">
        <f>SUM(B39:B41)</f>
        <v>12699</v>
      </c>
      <c r="C38" s="52">
        <f>SUM(C39:C41)</f>
        <v>11997</v>
      </c>
      <c r="D38" s="53">
        <v>12450</v>
      </c>
      <c r="E38" s="28">
        <f t="shared" si="0"/>
        <v>0.944720056697378</v>
      </c>
      <c r="F38" s="29">
        <f t="shared" si="1"/>
        <v>-453</v>
      </c>
      <c r="G38" s="28">
        <f t="shared" si="2"/>
        <v>-0.0363855421686747</v>
      </c>
    </row>
    <row r="39" ht="24" customHeight="1" spans="1:7">
      <c r="A39" s="54" t="s">
        <v>44</v>
      </c>
      <c r="B39" s="55">
        <f>ROUND(B7/0.375*0.5,0)</f>
        <v>7979</v>
      </c>
      <c r="C39" s="56">
        <f>ROUND(C7/0.375*0.5,0)</f>
        <v>7409</v>
      </c>
      <c r="D39" s="47">
        <v>7823</v>
      </c>
      <c r="E39" s="28">
        <f t="shared" si="0"/>
        <v>0.928562476500815</v>
      </c>
      <c r="F39" s="29">
        <f t="shared" si="1"/>
        <v>-414</v>
      </c>
      <c r="G39" s="28">
        <f t="shared" si="2"/>
        <v>-0.0529208743448805</v>
      </c>
    </row>
    <row r="40" ht="24" customHeight="1" spans="1:7">
      <c r="A40" s="54" t="s">
        <v>45</v>
      </c>
      <c r="B40" s="55">
        <f>ROUND(B10/0.28*0.6,0)</f>
        <v>2884</v>
      </c>
      <c r="C40" s="56">
        <f>ROUND(C10/0.28*0.6,0)</f>
        <v>2608</v>
      </c>
      <c r="D40" s="47">
        <v>2829</v>
      </c>
      <c r="E40" s="28">
        <f t="shared" si="0"/>
        <v>0.904299583911234</v>
      </c>
      <c r="F40" s="29">
        <f t="shared" si="1"/>
        <v>-221</v>
      </c>
      <c r="G40" s="28">
        <f t="shared" si="2"/>
        <v>-0.0781194768469424</v>
      </c>
    </row>
    <row r="41" ht="24" customHeight="1" spans="1:7">
      <c r="A41" s="54" t="s">
        <v>46</v>
      </c>
      <c r="B41" s="55">
        <f>ROUND(B11/0.28*0.6,0)</f>
        <v>1836</v>
      </c>
      <c r="C41" s="56">
        <f>ROUND(C11/0.28*0.6,0)</f>
        <v>1980</v>
      </c>
      <c r="D41" s="47">
        <v>1798</v>
      </c>
      <c r="E41" s="28">
        <f t="shared" si="0"/>
        <v>1.07843137254902</v>
      </c>
      <c r="F41" s="29">
        <f t="shared" si="1"/>
        <v>182</v>
      </c>
      <c r="G41" s="28">
        <f t="shared" si="2"/>
        <v>0.101223581757508</v>
      </c>
    </row>
    <row r="42" s="2" customFormat="1" ht="24" customHeight="1" spans="1:7">
      <c r="A42" s="58" t="s">
        <v>47</v>
      </c>
      <c r="B42" s="59">
        <f>B32+B38</f>
        <v>15845</v>
      </c>
      <c r="C42" s="49">
        <f>C32+C38</f>
        <v>14977</v>
      </c>
      <c r="D42" s="50">
        <v>15535</v>
      </c>
      <c r="E42" s="28">
        <f t="shared" si="0"/>
        <v>0.945219312085832</v>
      </c>
      <c r="F42" s="29">
        <f t="shared" si="1"/>
        <v>-558</v>
      </c>
      <c r="G42" s="28">
        <f t="shared" si="2"/>
        <v>-0.0359188928226585</v>
      </c>
    </row>
    <row r="43" ht="24" customHeight="1" spans="1:7">
      <c r="A43" s="60" t="s">
        <v>48</v>
      </c>
      <c r="B43" s="38">
        <f>B27+B32+B38</f>
        <v>51024</v>
      </c>
      <c r="C43" s="61">
        <f>C27+C32+C38</f>
        <v>47196</v>
      </c>
      <c r="D43" s="62">
        <v>50007</v>
      </c>
      <c r="E43" s="22">
        <f t="shared" si="0"/>
        <v>0.924976481655691</v>
      </c>
      <c r="F43" s="23">
        <f t="shared" si="1"/>
        <v>-2811</v>
      </c>
      <c r="G43" s="22">
        <f t="shared" si="2"/>
        <v>-0.0562121303017578</v>
      </c>
    </row>
    <row r="44" ht="18.95" customHeight="1" spans="1:7">
      <c r="A44" s="41" t="s">
        <v>33</v>
      </c>
      <c r="B44" s="42">
        <f>B45+B46</f>
        <v>42141.04</v>
      </c>
      <c r="C44" s="42">
        <f>C45+C46</f>
        <v>35534</v>
      </c>
      <c r="D44" s="43">
        <v>45225</v>
      </c>
      <c r="E44" s="28">
        <f t="shared" si="0"/>
        <v>0.84321601934836</v>
      </c>
      <c r="F44" s="29">
        <f t="shared" si="1"/>
        <v>-9691</v>
      </c>
      <c r="G44" s="28">
        <f t="shared" si="2"/>
        <v>-0.21428413488115</v>
      </c>
    </row>
    <row r="45" ht="18.95" customHeight="1" spans="1:7">
      <c r="A45" s="63" t="s">
        <v>34</v>
      </c>
      <c r="B45" s="47">
        <v>37132.04</v>
      </c>
      <c r="C45" s="46">
        <f>C43-C46-C47</f>
        <v>31593</v>
      </c>
      <c r="D45" s="47">
        <v>40286</v>
      </c>
      <c r="E45" s="28">
        <f t="shared" si="0"/>
        <v>0.850828556685816</v>
      </c>
      <c r="F45" s="29">
        <f t="shared" si="1"/>
        <v>-8693</v>
      </c>
      <c r="G45" s="28">
        <f t="shared" si="2"/>
        <v>-0.215782157573351</v>
      </c>
    </row>
    <row r="46" ht="18.95" customHeight="1" spans="1:7">
      <c r="A46" s="63" t="s">
        <v>35</v>
      </c>
      <c r="B46" s="47">
        <v>5009</v>
      </c>
      <c r="C46" s="46">
        <f>ROUND(C30+(222.09)/0.375*0.625+(30.39+479.04)/0.28*0.72+(0)/0.75*0.25+(13.2)/0.7*0.3,0)</f>
        <v>3941</v>
      </c>
      <c r="D46" s="47">
        <v>4939</v>
      </c>
      <c r="E46" s="28">
        <f t="shared" si="0"/>
        <v>0.786783789179477</v>
      </c>
      <c r="F46" s="29">
        <f t="shared" si="1"/>
        <v>-998</v>
      </c>
      <c r="G46" s="28">
        <f t="shared" si="2"/>
        <v>-0.202065195383681</v>
      </c>
    </row>
    <row r="47" ht="18.95" customHeight="1" spans="1:7">
      <c r="A47" s="48" t="s">
        <v>36</v>
      </c>
      <c r="B47" s="64">
        <v>8882</v>
      </c>
      <c r="C47" s="65">
        <f>C31</f>
        <v>11662</v>
      </c>
      <c r="D47" s="64">
        <v>4782</v>
      </c>
      <c r="E47" s="28">
        <f t="shared" si="0"/>
        <v>1.31299256924116</v>
      </c>
      <c r="F47" s="29">
        <f t="shared" si="1"/>
        <v>6880</v>
      </c>
      <c r="G47" s="28">
        <f t="shared" si="2"/>
        <v>1.43872856545378</v>
      </c>
    </row>
    <row r="48" ht="18.95" customHeight="1" spans="1:7">
      <c r="A48" s="66" t="s">
        <v>49</v>
      </c>
      <c r="B48" s="67">
        <f>(B6+B32+B38)/B43</f>
        <v>0.799898087174663</v>
      </c>
      <c r="C48" s="67">
        <f>(C6+C32+C38)/C43</f>
        <v>0.737689634714806</v>
      </c>
      <c r="D48" s="68">
        <v>0.889515467834503</v>
      </c>
      <c r="E48" s="67"/>
      <c r="F48" s="67"/>
      <c r="G48" s="67"/>
    </row>
    <row r="49" ht="18.95" customHeight="1" spans="1:7">
      <c r="A49" s="66" t="s">
        <v>50</v>
      </c>
      <c r="B49" s="67">
        <f>B20/B27</f>
        <v>0.290229966741522</v>
      </c>
      <c r="C49" s="67">
        <f>C20/C27</f>
        <v>0.384245321083833</v>
      </c>
      <c r="D49" s="68">
        <v>0.16027500580181</v>
      </c>
      <c r="E49" s="67"/>
      <c r="F49" s="67"/>
      <c r="G49" s="67"/>
    </row>
    <row r="50" spans="1:7">
      <c r="A50" s="69"/>
      <c r="B50" s="70"/>
      <c r="C50" s="70"/>
      <c r="D50" s="70"/>
      <c r="E50" s="70"/>
      <c r="F50" s="70"/>
      <c r="G50" s="70"/>
    </row>
    <row r="51" spans="3:3">
      <c r="C51" s="71"/>
    </row>
  </sheetData>
  <mergeCells count="8">
    <mergeCell ref="A2:G2"/>
    <mergeCell ref="F4:G4"/>
    <mergeCell ref="A50:G50"/>
    <mergeCell ref="A4:A5"/>
    <mergeCell ref="B4:B5"/>
    <mergeCell ref="C4:C5"/>
    <mergeCell ref="D4:D5"/>
    <mergeCell ref="E4:E5"/>
  </mergeCells>
  <printOptions horizontalCentered="1"/>
  <pageMargins left="0.354166666666667" right="0.354166666666667" top="0.393055555555556" bottom="0.590277777777778" header="0.511805555555556" footer="0.511805555555556"/>
  <pageSetup paperSize="9" scale="72" orientation="portrait" useFirstPageNumber="1" horizontalDpi="600" verticalDpi="180"/>
  <headerFooter alignWithMargins="0">
    <oddFooter>&amp;C1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表1-2025年一般公共预算收入完成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2026-05-12T07:15:23Z</dcterms:created>
  <dcterms:modified xsi:type="dcterms:W3CDTF">2026-05-12T07:16:18Z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